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605" windowHeight="5820"/>
  </bookViews>
  <sheets>
    <sheet name="EUI Home" sheetId="10" r:id="rId1"/>
    <sheet name="Other Fuels" sheetId="11" r:id="rId2"/>
    <sheet name="Solar" sheetId="12" r:id="rId3"/>
  </sheets>
  <calcPr calcId="145621"/>
</workbook>
</file>

<file path=xl/calcChain.xml><?xml version="1.0" encoding="utf-8"?>
<calcChain xmlns="http://schemas.openxmlformats.org/spreadsheetml/2006/main">
  <c r="I40" i="10" l="1"/>
  <c r="J39" i="10"/>
  <c r="J38" i="10"/>
  <c r="J37" i="10"/>
  <c r="J36" i="10"/>
  <c r="J35" i="10"/>
  <c r="J34" i="10"/>
  <c r="J33" i="10"/>
  <c r="J32" i="10"/>
  <c r="J31" i="10"/>
  <c r="J30" i="10"/>
  <c r="J29" i="10"/>
  <c r="J28" i="10"/>
  <c r="D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2" i="10"/>
  <c r="F22" i="10"/>
  <c r="I22" i="10"/>
  <c r="D22" i="10"/>
  <c r="G11" i="10"/>
  <c r="H11" i="10" s="1"/>
  <c r="G12" i="10"/>
  <c r="H12" i="10" s="1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10" i="10"/>
  <c r="E40" i="10" l="1"/>
  <c r="H10" i="10"/>
  <c r="H22" i="10" s="1"/>
  <c r="J40" i="10"/>
  <c r="G22" i="10" s="1"/>
  <c r="D15" i="11"/>
  <c r="D32" i="11"/>
  <c r="E21" i="11"/>
  <c r="E22" i="11"/>
  <c r="E23" i="11"/>
  <c r="E24" i="11"/>
  <c r="E25" i="11"/>
  <c r="E26" i="11"/>
  <c r="E27" i="11"/>
  <c r="E28" i="11"/>
  <c r="E29" i="11"/>
  <c r="E30" i="11"/>
  <c r="E31" i="11"/>
  <c r="E7" i="11"/>
  <c r="E4" i="11"/>
  <c r="E5" i="11"/>
  <c r="E6" i="11"/>
  <c r="E8" i="11"/>
  <c r="E9" i="11"/>
  <c r="E10" i="11"/>
  <c r="E11" i="11"/>
  <c r="E12" i="11"/>
  <c r="E13" i="11"/>
  <c r="E14" i="11"/>
  <c r="E20" i="11"/>
  <c r="E32" i="11" s="1"/>
  <c r="E3" i="11"/>
  <c r="E15" i="11" l="1"/>
  <c r="C20" i="12" l="1"/>
  <c r="C7" i="12"/>
  <c r="C18" i="12"/>
  <c r="C14" i="12"/>
  <c r="C8" i="12"/>
  <c r="C19" i="12"/>
  <c r="C12" i="12"/>
  <c r="C13" i="12"/>
  <c r="C9" i="12"/>
</calcChain>
</file>

<file path=xl/comments1.xml><?xml version="1.0" encoding="utf-8"?>
<comments xmlns="http://schemas.openxmlformats.org/spreadsheetml/2006/main">
  <authors>
    <author>AllianceES</author>
    <author>Sam</author>
  </authors>
  <commentList>
    <comment ref="D9" authorId="0">
      <text>
        <r>
          <rPr>
            <b/>
            <sz val="9"/>
            <color indexed="81"/>
            <rFont val="Tahoma"/>
            <family val="2"/>
          </rPr>
          <t>AllianceES:</t>
        </r>
        <r>
          <rPr>
            <sz val="9"/>
            <color indexed="81"/>
            <rFont val="Tahoma"/>
            <family val="2"/>
          </rPr>
          <t xml:space="preserve">
Insert CCF or Therms. 
Those will be in forms of 10's in the summer and probably 100's in the winter on your bill</t>
        </r>
      </text>
    </comment>
    <comment ref="E9" authorId="1">
      <text>
        <r>
          <rPr>
            <b/>
            <sz val="8"/>
            <color indexed="81"/>
            <rFont val="Tahoma"/>
            <family val="2"/>
          </rPr>
          <t>Sam:</t>
        </r>
        <r>
          <rPr>
            <sz val="8"/>
            <color indexed="81"/>
            <rFont val="Tahoma"/>
            <family val="2"/>
          </rPr>
          <t xml:space="preserve">
This is NET consumed, NOT including wind kWh consumed pre-meter.</t>
        </r>
      </text>
    </comment>
    <comment ref="F9" authorId="1">
      <text>
        <r>
          <rPr>
            <b/>
            <sz val="8"/>
            <color indexed="81"/>
            <rFont val="Tahoma"/>
            <family val="2"/>
          </rPr>
          <t>Sam:</t>
        </r>
        <r>
          <rPr>
            <sz val="8"/>
            <color indexed="81"/>
            <rFont val="Tahoma"/>
            <family val="2"/>
          </rPr>
          <t xml:space="preserve">
This is ONLY excess wind energy delivered to grid, NOT that consumed pre-grid.</t>
        </r>
      </text>
    </comment>
    <comment ref="I9" authorId="1">
      <text>
        <r>
          <rPr>
            <b/>
            <sz val="8"/>
            <color indexed="81"/>
            <rFont val="Tahoma"/>
            <family val="2"/>
          </rPr>
          <t>Sam:</t>
        </r>
        <r>
          <rPr>
            <sz val="8"/>
            <color indexed="81"/>
            <rFont val="Tahoma"/>
            <family val="2"/>
          </rPr>
          <t xml:space="preserve">
EV use INCLUDED in "Electric Consumed" column.</t>
        </r>
      </text>
    </comment>
    <comment ref="I27" authorId="1">
      <text>
        <r>
          <rPr>
            <b/>
            <sz val="8"/>
            <color indexed="81"/>
            <rFont val="Tahoma"/>
            <family val="2"/>
          </rPr>
          <t>Sam:</t>
        </r>
        <r>
          <rPr>
            <sz val="8"/>
            <color indexed="81"/>
            <rFont val="Tahoma"/>
            <family val="2"/>
          </rPr>
          <t xml:space="preserve">
ALL wood burned is cut from already fallen or dead trees on the property, and cut using an electric chainsaw.</t>
        </r>
      </text>
    </comment>
  </commentList>
</comments>
</file>

<file path=xl/sharedStrings.xml><?xml version="1.0" encoding="utf-8"?>
<sst xmlns="http://schemas.openxmlformats.org/spreadsheetml/2006/main" count="103" uniqueCount="64">
  <si>
    <t>Year</t>
  </si>
  <si>
    <t>Month</t>
  </si>
  <si>
    <t>Enter your data into colored cells only.</t>
  </si>
  <si>
    <t>House Name</t>
  </si>
  <si>
    <t>Address</t>
  </si>
  <si>
    <t>Home Type:</t>
  </si>
  <si>
    <t xml:space="preserve">Address </t>
  </si>
  <si>
    <t>City, ST Zip</t>
  </si>
  <si>
    <t>Wood KWH Conversion</t>
  </si>
  <si>
    <t xml:space="preserve">Solar Energy Conversion </t>
  </si>
  <si>
    <t>KW</t>
  </si>
  <si>
    <t xml:space="preserve">        Facing South - Undshaded </t>
  </si>
  <si>
    <t xml:space="preserve">        Facing East  - Unshaded </t>
  </si>
  <si>
    <t xml:space="preserve">        Facing West - Unshaded </t>
  </si>
  <si>
    <t xml:space="preserve">Standard Monocystalline Panels Needed to offset 100% </t>
  </si>
  <si>
    <t xml:space="preserve">Standard Monocystalline Panels Needed to offset 50% </t>
  </si>
  <si>
    <t xml:space="preserve">Standard Monocystalline Panels Needed to offset 20% </t>
  </si>
  <si>
    <t>Conditioned Square Footage</t>
  </si>
  <si>
    <t xml:space="preserve">Month </t>
  </si>
  <si>
    <t xml:space="preserve">Gallons </t>
  </si>
  <si>
    <t>Total</t>
  </si>
  <si>
    <t xml:space="preserve">Tons </t>
  </si>
  <si>
    <t>Propane KWH Conversion</t>
  </si>
  <si>
    <t xml:space="preserve">Pv Watts Calculator can find out how solar your lot produces </t>
  </si>
  <si>
    <t>System Size</t>
  </si>
  <si>
    <r>
      <t>Liquid Propane</t>
    </r>
    <r>
      <rPr>
        <b/>
        <sz val="11"/>
        <rFont val="Arial"/>
        <family val="2"/>
      </rPr>
      <t xml:space="preserve"> (Per gallon)</t>
    </r>
  </si>
  <si>
    <r>
      <t>Wood</t>
    </r>
    <r>
      <rPr>
        <b/>
        <sz val="11"/>
        <rFont val="Verdana"/>
        <family val="2"/>
      </rPr>
      <t xml:space="preserve">             (English Ton)</t>
    </r>
  </si>
  <si>
    <t>Want a free solar assessment? Sign up here</t>
  </si>
  <si>
    <t>Usage</t>
  </si>
  <si>
    <t>This page does not work until you finish tab 1</t>
  </si>
  <si>
    <t>3 KW system</t>
  </si>
  <si>
    <t>4 KW system</t>
  </si>
  <si>
    <t>$50.00 a month</t>
  </si>
  <si>
    <t>$60.00 a month</t>
  </si>
  <si>
    <t xml:space="preserve">5 KW system </t>
  </si>
  <si>
    <t xml:space="preserve">$75.00 a month </t>
  </si>
  <si>
    <t xml:space="preserve">Savings Tab* </t>
  </si>
  <si>
    <t>* Based on average rates, south facing and no utility incentives</t>
  </si>
  <si>
    <t xml:space="preserve">Zero Energy Hero Data Verification Sheet </t>
  </si>
  <si>
    <t>(Example Single Family)</t>
  </si>
  <si>
    <t>December</t>
  </si>
  <si>
    <t>Electric Consumed</t>
  </si>
  <si>
    <t xml:space="preserve">Natural Gas Consumed </t>
  </si>
  <si>
    <t xml:space="preserve">Total energy consumed </t>
  </si>
  <si>
    <t>Total energy produced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</si>
  <si>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</si>
  <si>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</si>
  <si>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</si>
  <si>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</si>
  <si>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</si>
  <si>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</si>
  <si>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</si>
  <si>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</si>
  <si>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</si>
  <si>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</si>
  <si>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</si>
  <si>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Add in electric vehicle use if not seperated</t>
  </si>
  <si>
    <t>Totals</t>
  </si>
  <si>
    <t>Negative number = That much produced vs used</t>
  </si>
  <si>
    <t xml:space="preserve">Simonetta Residence </t>
  </si>
  <si>
    <t>N8363 Onota Hill Rd</t>
  </si>
  <si>
    <t>Deerton, MI  49822</t>
  </si>
  <si>
    <t>Single Family</t>
  </si>
  <si>
    <t>Wind generated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</si>
</sst>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00\ \k\B\t\u"/>
    <numFmt numFmtId="165" formatCode="#,##0.0"/>
    <numFmt numFmtId="166" formatCode="0.0"/>
  </numFmts>
  <fonts count="2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Verdana"/>
      <family val="2"/>
    </font>
    <font>
      <u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Verdana"/>
      <family val="2"/>
    </font>
    <font>
      <b/>
      <sz val="11"/>
      <name val="Arial"/>
      <family val="2"/>
    </font>
    <font>
      <b/>
      <sz val="11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6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2" fillId="0" borderId="0" xfId="1" applyAlignment="1" applyProtection="1"/>
    <xf numFmtId="0" fontId="0" fillId="2" borderId="2" xfId="0" applyFill="1" applyBorder="1"/>
    <xf numFmtId="0" fontId="4" fillId="2" borderId="2" xfId="0" applyFont="1" applyFill="1" applyBorder="1"/>
    <xf numFmtId="0" fontId="7" fillId="2" borderId="3" xfId="0" applyFont="1" applyFill="1" applyBorder="1"/>
    <xf numFmtId="0" fontId="8" fillId="2" borderId="5" xfId="0" applyFont="1" applyFill="1" applyBorder="1"/>
    <xf numFmtId="0" fontId="8" fillId="0" borderId="0" xfId="0" applyFont="1"/>
    <xf numFmtId="49" fontId="9" fillId="0" borderId="6" xfId="0" applyNumberFormat="1" applyFont="1" applyBorder="1" applyAlignment="1"/>
    <xf numFmtId="49" fontId="9" fillId="0" borderId="9" xfId="0" applyNumberFormat="1" applyFont="1" applyBorder="1" applyAlignment="1"/>
    <xf numFmtId="0" fontId="0" fillId="0" borderId="10" xfId="0" applyBorder="1" applyAlignment="1" applyProtection="1">
      <protection locked="0"/>
    </xf>
    <xf numFmtId="49" fontId="9" fillId="0" borderId="11" xfId="0" applyNumberFormat="1" applyFont="1" applyBorder="1" applyAlignment="1"/>
    <xf numFmtId="0" fontId="0" fillId="0" borderId="12" xfId="0" applyBorder="1" applyAlignment="1" applyProtection="1">
      <protection locked="0"/>
    </xf>
    <xf numFmtId="0" fontId="10" fillId="0" borderId="2" xfId="0" applyFon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0" fontId="0" fillId="3" borderId="15" xfId="0" applyFill="1" applyBorder="1" applyAlignment="1" applyProtection="1">
      <alignment wrapText="1"/>
      <protection locked="0"/>
    </xf>
    <xf numFmtId="49" fontId="0" fillId="3" borderId="2" xfId="0" applyNumberForma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1" fontId="0" fillId="0" borderId="0" xfId="0" applyNumberFormat="1" applyFill="1" applyBorder="1" applyAlignment="1"/>
    <xf numFmtId="1" fontId="0" fillId="0" borderId="0" xfId="0" applyNumberFormat="1" applyFill="1" applyBorder="1" applyAlignment="1" applyProtection="1">
      <protection locked="0"/>
    </xf>
    <xf numFmtId="0" fontId="0" fillId="0" borderId="0" xfId="0" applyFill="1"/>
    <xf numFmtId="0" fontId="9" fillId="0" borderId="2" xfId="0" applyFont="1" applyBorder="1" applyAlignment="1">
      <alignment horizontal="center"/>
    </xf>
    <xf numFmtId="0" fontId="0" fillId="0" borderId="2" xfId="0" applyBorder="1"/>
    <xf numFmtId="0" fontId="10" fillId="0" borderId="0" xfId="0" applyFont="1" applyBorder="1" applyAlignment="1">
      <alignment horizontal="center" wrapText="1"/>
    </xf>
    <xf numFmtId="0" fontId="3" fillId="4" borderId="0" xfId="0" applyFont="1" applyFill="1" applyAlignment="1">
      <alignment horizontal="center"/>
    </xf>
    <xf numFmtId="49" fontId="4" fillId="3" borderId="15" xfId="0" applyNumberFormat="1" applyFont="1" applyFill="1" applyBorder="1" applyAlignment="1" applyProtection="1">
      <alignment wrapText="1"/>
      <protection locked="0"/>
    </xf>
    <xf numFmtId="0" fontId="4" fillId="0" borderId="7" xfId="0" applyFont="1" applyBorder="1" applyAlignment="1" applyProtection="1">
      <protection locked="0"/>
    </xf>
    <xf numFmtId="49" fontId="4" fillId="0" borderId="16" xfId="0" applyNumberFormat="1" applyFont="1" applyBorder="1" applyAlignment="1">
      <alignment horizontal="right" wrapText="1"/>
    </xf>
    <xf numFmtId="0" fontId="0" fillId="5" borderId="15" xfId="0" applyFill="1" applyBorder="1" applyAlignment="1" applyProtection="1">
      <alignment wrapText="1"/>
      <protection locked="0"/>
    </xf>
    <xf numFmtId="165" fontId="0" fillId="0" borderId="0" xfId="0" applyNumberFormat="1"/>
    <xf numFmtId="166" fontId="0" fillId="0" borderId="0" xfId="0" applyNumberFormat="1"/>
    <xf numFmtId="0" fontId="8" fillId="0" borderId="0" xfId="0" applyFont="1" applyAlignment="1">
      <alignment horizontal="center"/>
    </xf>
    <xf numFmtId="3" fontId="0" fillId="0" borderId="2" xfId="0" applyNumberFormat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0" fillId="5" borderId="8" xfId="0" applyFill="1" applyBorder="1" applyAlignment="1" applyProtection="1">
      <protection locked="0"/>
    </xf>
    <xf numFmtId="0" fontId="9" fillId="5" borderId="14" xfId="0" applyFont="1" applyFill="1" applyBorder="1" applyAlignment="1"/>
    <xf numFmtId="0" fontId="4" fillId="5" borderId="0" xfId="0" applyFont="1" applyFill="1" applyAlignment="1">
      <alignment horizontal="center"/>
    </xf>
    <xf numFmtId="0" fontId="0" fillId="5" borderId="0" xfId="0" applyFill="1"/>
    <xf numFmtId="0" fontId="9" fillId="5" borderId="2" xfId="0" applyFont="1" applyFill="1" applyBorder="1" applyAlignment="1">
      <alignment horizontal="center"/>
    </xf>
    <xf numFmtId="0" fontId="8" fillId="6" borderId="5" xfId="0" applyFont="1" applyFill="1" applyBorder="1"/>
    <xf numFmtId="0" fontId="8" fillId="6" borderId="4" xfId="0" applyFont="1" applyFill="1" applyBorder="1"/>
    <xf numFmtId="0" fontId="17" fillId="0" borderId="1" xfId="0" applyFont="1" applyBorder="1"/>
    <xf numFmtId="0" fontId="4" fillId="6" borderId="2" xfId="0" applyFont="1" applyFill="1" applyBorder="1" applyAlignment="1" applyProtection="1">
      <protection locked="0"/>
    </xf>
    <xf numFmtId="0" fontId="0" fillId="5" borderId="2" xfId="2" applyNumberFormat="1" applyFont="1" applyFill="1" applyBorder="1"/>
    <xf numFmtId="1" fontId="0" fillId="5" borderId="2" xfId="0" applyNumberFormat="1" applyFill="1" applyBorder="1"/>
    <xf numFmtId="1" fontId="0" fillId="2" borderId="2" xfId="0" applyNumberFormat="1" applyFill="1" applyBorder="1"/>
    <xf numFmtId="0" fontId="0" fillId="8" borderId="0" xfId="0" applyNumberFormat="1" applyFill="1"/>
    <xf numFmtId="0" fontId="0" fillId="8" borderId="2" xfId="0" applyNumberFormat="1" applyFill="1" applyBorder="1"/>
    <xf numFmtId="0" fontId="14" fillId="8" borderId="2" xfId="0" applyNumberFormat="1" applyFont="1" applyFill="1" applyBorder="1"/>
    <xf numFmtId="0" fontId="4" fillId="8" borderId="2" xfId="2" applyNumberFormat="1" applyFont="1" applyFill="1" applyBorder="1"/>
    <xf numFmtId="0" fontId="8" fillId="8" borderId="2" xfId="2" applyNumberFormat="1" applyFont="1" applyFill="1" applyBorder="1"/>
    <xf numFmtId="1" fontId="4" fillId="8" borderId="2" xfId="2" applyNumberFormat="1" applyFont="1" applyFill="1" applyBorder="1"/>
    <xf numFmtId="0" fontId="5" fillId="0" borderId="0" xfId="0" applyFont="1" applyAlignment="1">
      <alignment horizontal="center"/>
    </xf>
    <xf numFmtId="0" fontId="13" fillId="0" borderId="1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4" fillId="6" borderId="14" xfId="0" applyFont="1" applyFill="1" applyBorder="1" applyAlignment="1" applyProtection="1">
      <protection locked="0"/>
    </xf>
    <xf numFmtId="3" fontId="0" fillId="5" borderId="2" xfId="2" applyNumberFormat="1" applyFont="1" applyFill="1" applyBorder="1"/>
    <xf numFmtId="3" fontId="4" fillId="8" borderId="2" xfId="2" applyNumberFormat="1" applyFont="1" applyFill="1" applyBorder="1"/>
    <xf numFmtId="0" fontId="3" fillId="9" borderId="0" xfId="0" applyFont="1" applyFill="1"/>
    <xf numFmtId="0" fontId="3" fillId="0" borderId="12" xfId="0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9" borderId="16" xfId="0" applyNumberFormat="1" applyFill="1" applyBorder="1" applyAlignment="1">
      <alignment horizont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</xdr:colOff>
      <xdr:row>0</xdr:row>
      <xdr:rowOff>215265</xdr:rowOff>
    </xdr:from>
    <xdr:to>
      <xdr:col>8</xdr:col>
      <xdr:colOff>653415</xdr:colOff>
      <xdr:row>5</xdr:row>
      <xdr:rowOff>30937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2055" y="215265"/>
          <a:ext cx="609600" cy="882472"/>
        </a:xfrm>
        <a:prstGeom prst="rect">
          <a:avLst/>
        </a:prstGeom>
      </xdr:spPr>
    </xdr:pic>
    <xdr:clientData/>
  </xdr:twoCellAnchor>
  <xdr:twoCellAnchor editAs="oneCell">
    <xdr:from>
      <xdr:col>0</xdr:col>
      <xdr:colOff>109290</xdr:colOff>
      <xdr:row>1</xdr:row>
      <xdr:rowOff>83820</xdr:rowOff>
    </xdr:from>
    <xdr:to>
      <xdr:col>1</xdr:col>
      <xdr:colOff>646145</xdr:colOff>
      <xdr:row>3</xdr:row>
      <xdr:rowOff>114300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90" y="365760"/>
          <a:ext cx="940715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lliancees.org/solar/" TargetMode="External"/><Relationship Id="rId1" Type="http://schemas.openxmlformats.org/officeDocument/2006/relationships/hyperlink" Target="http://pvwatts.nrel.gov/pvwat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topLeftCell="C1" workbookViewId="0">
      <selection activeCell="E9" sqref="E9"/>
    </sheetView>
  </sheetViews>
  <sheetFormatPr defaultRowHeight="12.75" x14ac:dyDescent="0.2"/>
  <cols>
    <col min="1" max="1" width="5.85546875" customWidth="1"/>
    <col min="2" max="2" width="11" customWidth="1"/>
    <col min="3" max="3" width="13.85546875" customWidth="1"/>
    <col min="4" max="4" width="21.5703125" customWidth="1"/>
    <col min="5" max="5" width="17.140625" bestFit="1" customWidth="1"/>
    <col min="6" max="6" width="15.7109375" customWidth="1"/>
    <col min="7" max="7" width="22.5703125" customWidth="1"/>
    <col min="8" max="8" width="25.28515625" customWidth="1"/>
    <col min="9" max="9" width="30.42578125" bestFit="1" customWidth="1"/>
    <col min="10" max="10" width="12.140625" customWidth="1"/>
    <col min="11" max="11" width="4.85546875" customWidth="1"/>
    <col min="16" max="16" width="9.85546875" customWidth="1"/>
    <col min="17" max="17" width="10.42578125" customWidth="1"/>
  </cols>
  <sheetData>
    <row r="1" spans="1:10" ht="22.5" customHeight="1" thickBot="1" x14ac:dyDescent="0.35">
      <c r="A1" s="58" t="s">
        <v>38</v>
      </c>
      <c r="B1" s="58"/>
      <c r="C1" s="58"/>
      <c r="D1" s="58"/>
      <c r="E1" s="58"/>
      <c r="F1" s="58"/>
      <c r="G1" s="58"/>
      <c r="H1" s="58"/>
      <c r="I1" s="58"/>
    </row>
    <row r="2" spans="1:10" ht="22.5" customHeight="1" x14ac:dyDescent="0.2">
      <c r="C2" s="12" t="s">
        <v>3</v>
      </c>
      <c r="D2" s="32" t="s">
        <v>59</v>
      </c>
      <c r="E2" s="32"/>
      <c r="F2" s="32"/>
      <c r="G2" s="40"/>
      <c r="H2" s="41" t="s">
        <v>5</v>
      </c>
      <c r="I2" s="23"/>
    </row>
    <row r="3" spans="1:10" x14ac:dyDescent="0.2">
      <c r="C3" s="13" t="s">
        <v>6</v>
      </c>
      <c r="D3" s="14" t="s">
        <v>4</v>
      </c>
      <c r="E3" s="14"/>
      <c r="F3" s="14"/>
      <c r="G3" s="48" t="s">
        <v>60</v>
      </c>
      <c r="H3" s="42" t="s">
        <v>39</v>
      </c>
      <c r="I3" s="24"/>
    </row>
    <row r="4" spans="1:10" x14ac:dyDescent="0.2">
      <c r="C4" s="15"/>
      <c r="D4" s="16" t="s">
        <v>7</v>
      </c>
      <c r="E4" s="16"/>
      <c r="F4" s="16"/>
      <c r="G4" s="48" t="s">
        <v>61</v>
      </c>
      <c r="H4" s="43"/>
      <c r="I4" s="24"/>
    </row>
    <row r="5" spans="1:10" x14ac:dyDescent="0.2">
      <c r="C5" s="28"/>
      <c r="D5" s="27" t="s">
        <v>17</v>
      </c>
      <c r="E5" s="27"/>
      <c r="F5" s="39">
        <v>1700</v>
      </c>
      <c r="G5" s="44"/>
      <c r="H5" s="62" t="s">
        <v>62</v>
      </c>
      <c r="I5" s="25"/>
    </row>
    <row r="6" spans="1:10" ht="21" thickBot="1" x14ac:dyDescent="0.35">
      <c r="A6" s="3"/>
      <c r="H6" s="22"/>
      <c r="I6" s="22"/>
    </row>
    <row r="7" spans="1:10" ht="13.5" thickBot="1" x14ac:dyDescent="0.25">
      <c r="B7" s="9" t="s">
        <v>2</v>
      </c>
      <c r="C7" s="10"/>
      <c r="D7" s="10"/>
      <c r="E7" s="45"/>
      <c r="F7" s="45"/>
      <c r="G7" s="46"/>
      <c r="I7" s="26"/>
    </row>
    <row r="8" spans="1:10" ht="13.5" thickBot="1" x14ac:dyDescent="0.25">
      <c r="B8" s="5"/>
    </row>
    <row r="9" spans="1:10" x14ac:dyDescent="0.2">
      <c r="B9" s="1" t="s">
        <v>0</v>
      </c>
      <c r="C9" s="1" t="s">
        <v>1</v>
      </c>
      <c r="D9" s="1" t="s">
        <v>42</v>
      </c>
      <c r="E9" s="65" t="s">
        <v>41</v>
      </c>
      <c r="F9" s="65" t="s">
        <v>63</v>
      </c>
      <c r="G9" s="1" t="s">
        <v>43</v>
      </c>
      <c r="H9" s="1" t="s">
        <v>44</v>
      </c>
      <c r="I9" s="47" t="s">
        <v>56</v>
      </c>
      <c r="J9" s="66"/>
    </row>
    <row r="10" spans="1:10" x14ac:dyDescent="0.2">
      <c r="B10" s="7">
        <v>2016</v>
      </c>
      <c r="C10" s="8" t="s">
        <v>45</v>
      </c>
      <c r="D10" s="49">
        <v>0</v>
      </c>
      <c r="E10" s="63">
        <v>1313</v>
      </c>
      <c r="F10" s="63">
        <v>670</v>
      </c>
      <c r="G10" s="50">
        <f>SUM(E10+(D10*29.31))</f>
        <v>1313</v>
      </c>
      <c r="H10" s="51">
        <f>SUM(G10-F10)+I10</f>
        <v>643</v>
      </c>
      <c r="I10" s="38">
        <v>0</v>
      </c>
      <c r="J10" s="67"/>
    </row>
    <row r="11" spans="1:10" x14ac:dyDescent="0.2">
      <c r="B11" s="7">
        <v>2016</v>
      </c>
      <c r="C11" s="8" t="s">
        <v>46</v>
      </c>
      <c r="D11" s="49">
        <v>0</v>
      </c>
      <c r="E11" s="63">
        <v>865</v>
      </c>
      <c r="F11" s="63">
        <v>827</v>
      </c>
      <c r="G11" s="50">
        <f t="shared" ref="G11:G21" si="0">SUM(E11+(D11*29.31))</f>
        <v>865</v>
      </c>
      <c r="H11" s="51">
        <f t="shared" ref="H11:H21" si="1">SUM(G11-F11)+I11</f>
        <v>38</v>
      </c>
      <c r="I11" s="38">
        <v>0</v>
      </c>
      <c r="J11" s="67"/>
    </row>
    <row r="12" spans="1:10" x14ac:dyDescent="0.2">
      <c r="B12" s="7">
        <v>2016</v>
      </c>
      <c r="C12" s="8" t="s">
        <v>47</v>
      </c>
      <c r="D12" s="49">
        <v>0</v>
      </c>
      <c r="E12" s="63">
        <v>542</v>
      </c>
      <c r="F12" s="63">
        <v>801</v>
      </c>
      <c r="G12" s="50">
        <f t="shared" si="0"/>
        <v>542</v>
      </c>
      <c r="H12" s="51">
        <f t="shared" si="1"/>
        <v>-259</v>
      </c>
      <c r="I12" s="38">
        <v>0</v>
      </c>
      <c r="J12" s="67"/>
    </row>
    <row r="13" spans="1:10" x14ac:dyDescent="0.2">
      <c r="B13" s="7">
        <v>2016</v>
      </c>
      <c r="C13" s="8" t="s">
        <v>48</v>
      </c>
      <c r="D13" s="49">
        <v>0</v>
      </c>
      <c r="E13" s="63">
        <v>553</v>
      </c>
      <c r="F13" s="63">
        <v>883</v>
      </c>
      <c r="G13" s="50">
        <f t="shared" si="0"/>
        <v>553</v>
      </c>
      <c r="H13" s="51">
        <f t="shared" si="1"/>
        <v>-330</v>
      </c>
      <c r="I13" s="38">
        <v>0</v>
      </c>
      <c r="J13" s="67"/>
    </row>
    <row r="14" spans="1:10" x14ac:dyDescent="0.2">
      <c r="B14" s="7">
        <v>2016</v>
      </c>
      <c r="C14" s="8" t="s">
        <v>49</v>
      </c>
      <c r="D14" s="49">
        <v>0</v>
      </c>
      <c r="E14" s="63">
        <v>230</v>
      </c>
      <c r="F14" s="63">
        <v>663</v>
      </c>
      <c r="G14" s="50">
        <f t="shared" si="0"/>
        <v>230</v>
      </c>
      <c r="H14" s="51">
        <f t="shared" si="1"/>
        <v>-433</v>
      </c>
      <c r="I14" s="38">
        <v>0</v>
      </c>
      <c r="J14" s="67"/>
    </row>
    <row r="15" spans="1:10" x14ac:dyDescent="0.2">
      <c r="B15" s="7">
        <v>2016</v>
      </c>
      <c r="C15" s="8" t="s">
        <v>50</v>
      </c>
      <c r="D15" s="49">
        <v>0</v>
      </c>
      <c r="E15" s="63">
        <v>202</v>
      </c>
      <c r="F15" s="63">
        <v>721</v>
      </c>
      <c r="G15" s="50">
        <f t="shared" si="0"/>
        <v>202</v>
      </c>
      <c r="H15" s="51">
        <f t="shared" si="1"/>
        <v>-519</v>
      </c>
      <c r="I15" s="38">
        <v>0</v>
      </c>
      <c r="J15" s="67"/>
    </row>
    <row r="16" spans="1:10" x14ac:dyDescent="0.2">
      <c r="B16" s="7">
        <v>2016</v>
      </c>
      <c r="C16" s="8" t="s">
        <v>51</v>
      </c>
      <c r="D16" s="49">
        <v>0</v>
      </c>
      <c r="E16" s="63">
        <v>240</v>
      </c>
      <c r="F16" s="63">
        <v>579</v>
      </c>
      <c r="G16" s="50">
        <f t="shared" si="0"/>
        <v>240</v>
      </c>
      <c r="H16" s="51">
        <f t="shared" si="1"/>
        <v>-339</v>
      </c>
      <c r="I16" s="38">
        <v>0</v>
      </c>
      <c r="J16" s="67"/>
    </row>
    <row r="17" spans="2:10" x14ac:dyDescent="0.2">
      <c r="B17" s="7">
        <v>2016</v>
      </c>
      <c r="C17" s="8" t="s">
        <v>52</v>
      </c>
      <c r="D17" s="49">
        <v>0</v>
      </c>
      <c r="E17" s="63">
        <v>254</v>
      </c>
      <c r="F17" s="63">
        <v>493</v>
      </c>
      <c r="G17" s="50">
        <f t="shared" si="0"/>
        <v>254</v>
      </c>
      <c r="H17" s="51">
        <f t="shared" si="1"/>
        <v>-239</v>
      </c>
      <c r="I17" s="38">
        <v>0</v>
      </c>
      <c r="J17" s="67"/>
    </row>
    <row r="18" spans="2:10" x14ac:dyDescent="0.2">
      <c r="B18" s="7">
        <v>2016</v>
      </c>
      <c r="C18" s="8" t="s">
        <v>53</v>
      </c>
      <c r="D18" s="49">
        <v>0</v>
      </c>
      <c r="E18" s="63">
        <v>215</v>
      </c>
      <c r="F18" s="63">
        <v>799</v>
      </c>
      <c r="G18" s="50">
        <f t="shared" si="0"/>
        <v>215</v>
      </c>
      <c r="H18" s="51">
        <f t="shared" si="1"/>
        <v>-584</v>
      </c>
      <c r="I18" s="38">
        <v>0</v>
      </c>
      <c r="J18" s="67"/>
    </row>
    <row r="19" spans="2:10" x14ac:dyDescent="0.2">
      <c r="B19" s="7">
        <v>2016</v>
      </c>
      <c r="C19" s="8" t="s">
        <v>54</v>
      </c>
      <c r="D19" s="49">
        <v>0</v>
      </c>
      <c r="E19" s="63">
        <v>415</v>
      </c>
      <c r="F19" s="63">
        <v>721</v>
      </c>
      <c r="G19" s="50">
        <f t="shared" si="0"/>
        <v>415</v>
      </c>
      <c r="H19" s="51">
        <f t="shared" si="1"/>
        <v>-306</v>
      </c>
      <c r="I19" s="38">
        <v>0</v>
      </c>
      <c r="J19" s="67"/>
    </row>
    <row r="20" spans="2:10" x14ac:dyDescent="0.2">
      <c r="B20" s="7">
        <v>2016</v>
      </c>
      <c r="C20" s="8" t="s">
        <v>55</v>
      </c>
      <c r="D20" s="49">
        <v>0</v>
      </c>
      <c r="E20" s="63">
        <v>395</v>
      </c>
      <c r="F20" s="63">
        <v>993</v>
      </c>
      <c r="G20" s="50">
        <f t="shared" si="0"/>
        <v>395</v>
      </c>
      <c r="H20" s="51">
        <f t="shared" si="1"/>
        <v>-598</v>
      </c>
      <c r="I20" s="38">
        <v>0</v>
      </c>
      <c r="J20" s="67"/>
    </row>
    <row r="21" spans="2:10" x14ac:dyDescent="0.2">
      <c r="B21" s="7">
        <v>2016</v>
      </c>
      <c r="C21" s="8" t="s">
        <v>40</v>
      </c>
      <c r="D21" s="49">
        <v>0</v>
      </c>
      <c r="E21" s="63">
        <v>915</v>
      </c>
      <c r="F21" s="63">
        <v>1087</v>
      </c>
      <c r="G21" s="50">
        <f t="shared" si="0"/>
        <v>915</v>
      </c>
      <c r="H21" s="51">
        <f t="shared" si="1"/>
        <v>-172</v>
      </c>
      <c r="I21" s="38">
        <v>0</v>
      </c>
      <c r="J21" s="67"/>
    </row>
    <row r="22" spans="2:10" s="52" customFormat="1" ht="15" x14ac:dyDescent="0.25">
      <c r="B22" s="53"/>
      <c r="C22" s="54" t="s">
        <v>57</v>
      </c>
      <c r="D22" s="55">
        <f>SUM(D10:D21)</f>
        <v>0</v>
      </c>
      <c r="E22" s="64">
        <f t="shared" ref="E22:I22" si="2">SUM(E10:E21)</f>
        <v>6139</v>
      </c>
      <c r="F22" s="64">
        <f t="shared" si="2"/>
        <v>9237</v>
      </c>
      <c r="G22" s="57">
        <f>SUM(G10:G21)+E40+J40</f>
        <v>7024.42</v>
      </c>
      <c r="H22" s="56">
        <f t="shared" si="2"/>
        <v>-3098</v>
      </c>
      <c r="I22" s="55">
        <f t="shared" si="2"/>
        <v>0</v>
      </c>
    </row>
    <row r="23" spans="2:10" x14ac:dyDescent="0.2">
      <c r="B23" s="4"/>
      <c r="J23" s="6"/>
    </row>
    <row r="24" spans="2:10" x14ac:dyDescent="0.2">
      <c r="B24" s="4"/>
      <c r="H24" s="11" t="s">
        <v>58</v>
      </c>
    </row>
    <row r="25" spans="2:10" x14ac:dyDescent="0.2">
      <c r="B25" s="4"/>
    </row>
    <row r="26" spans="2:10" ht="27" customHeight="1" x14ac:dyDescent="0.2">
      <c r="B26" s="59" t="s">
        <v>25</v>
      </c>
      <c r="C26" s="60"/>
      <c r="D26" s="61"/>
      <c r="E26" s="17" t="s">
        <v>22</v>
      </c>
      <c r="G26" s="59" t="s">
        <v>26</v>
      </c>
      <c r="H26" s="60"/>
      <c r="I26" s="61"/>
      <c r="J26" s="29" t="s">
        <v>8</v>
      </c>
    </row>
    <row r="27" spans="2:10" ht="13.5" thickBot="1" x14ac:dyDescent="0.25">
      <c r="B27" s="33" t="s">
        <v>0</v>
      </c>
      <c r="C27" s="33" t="s">
        <v>18</v>
      </c>
      <c r="D27" s="18" t="s">
        <v>28</v>
      </c>
      <c r="E27" s="18"/>
      <c r="G27" s="33" t="s">
        <v>0</v>
      </c>
      <c r="H27" s="33" t="s">
        <v>18</v>
      </c>
      <c r="I27" s="68" t="s">
        <v>28</v>
      </c>
      <c r="J27" s="18"/>
    </row>
    <row r="28" spans="2:10" ht="13.5" thickTop="1" x14ac:dyDescent="0.2">
      <c r="B28" s="31"/>
      <c r="C28" s="31"/>
      <c r="D28" s="19"/>
      <c r="E28" s="34">
        <f>SUM(26.37*D28)</f>
        <v>0</v>
      </c>
      <c r="G28" s="31">
        <v>2012</v>
      </c>
      <c r="H28" s="31" t="s">
        <v>45</v>
      </c>
      <c r="I28" s="19">
        <v>0.05</v>
      </c>
      <c r="J28" s="34">
        <f>SUM(4919*I28)</f>
        <v>245.95000000000002</v>
      </c>
    </row>
    <row r="29" spans="2:10" x14ac:dyDescent="0.2">
      <c r="B29" s="20"/>
      <c r="C29" s="20"/>
      <c r="D29" s="21"/>
      <c r="E29" s="34">
        <f t="shared" ref="E29:E39" si="3">SUM(26.37*D29)</f>
        <v>0</v>
      </c>
      <c r="G29" s="20">
        <v>2012</v>
      </c>
      <c r="H29" s="20" t="s">
        <v>46</v>
      </c>
      <c r="I29" s="21">
        <v>0.03</v>
      </c>
      <c r="J29" s="34">
        <f t="shared" ref="J29:J39" si="4">SUM(4919*I29)</f>
        <v>147.57</v>
      </c>
    </row>
    <row r="30" spans="2:10" x14ac:dyDescent="0.2">
      <c r="B30" s="20"/>
      <c r="C30" s="20"/>
      <c r="D30" s="21"/>
      <c r="E30" s="34">
        <f t="shared" si="3"/>
        <v>0</v>
      </c>
      <c r="G30" s="20">
        <v>2012</v>
      </c>
      <c r="H30" s="20" t="s">
        <v>47</v>
      </c>
      <c r="I30" s="21">
        <v>0.01</v>
      </c>
      <c r="J30" s="34">
        <f t="shared" si="4"/>
        <v>49.19</v>
      </c>
    </row>
    <row r="31" spans="2:10" x14ac:dyDescent="0.2">
      <c r="B31" s="20"/>
      <c r="C31" s="20"/>
      <c r="D31" s="21"/>
      <c r="E31" s="34">
        <f t="shared" si="3"/>
        <v>0</v>
      </c>
      <c r="G31" s="20">
        <v>2012</v>
      </c>
      <c r="H31" s="20" t="s">
        <v>48</v>
      </c>
      <c r="I31" s="21"/>
      <c r="J31" s="34">
        <f t="shared" si="4"/>
        <v>0</v>
      </c>
    </row>
    <row r="32" spans="2:10" x14ac:dyDescent="0.2">
      <c r="B32" s="20"/>
      <c r="C32" s="20"/>
      <c r="D32" s="21"/>
      <c r="E32" s="34">
        <f>SUM(26.37*D32)</f>
        <v>0</v>
      </c>
      <c r="G32" s="20">
        <v>2012</v>
      </c>
      <c r="H32" s="20" t="s">
        <v>49</v>
      </c>
      <c r="I32" s="21"/>
      <c r="J32" s="34">
        <f t="shared" si="4"/>
        <v>0</v>
      </c>
    </row>
    <row r="33" spans="2:10" x14ac:dyDescent="0.2">
      <c r="B33" s="20"/>
      <c r="C33" s="20"/>
      <c r="D33" s="21"/>
      <c r="E33" s="34">
        <f t="shared" si="3"/>
        <v>0</v>
      </c>
      <c r="G33" s="20">
        <v>2012</v>
      </c>
      <c r="H33" s="20" t="s">
        <v>50</v>
      </c>
      <c r="I33" s="21"/>
      <c r="J33" s="34">
        <f t="shared" si="4"/>
        <v>0</v>
      </c>
    </row>
    <row r="34" spans="2:10" x14ac:dyDescent="0.2">
      <c r="B34" s="20"/>
      <c r="C34" s="20"/>
      <c r="D34" s="21"/>
      <c r="E34" s="34">
        <f t="shared" si="3"/>
        <v>0</v>
      </c>
      <c r="G34" s="20">
        <v>2012</v>
      </c>
      <c r="H34" s="20" t="s">
        <v>51</v>
      </c>
      <c r="I34" s="21"/>
      <c r="J34" s="34">
        <f t="shared" si="4"/>
        <v>0</v>
      </c>
    </row>
    <row r="35" spans="2:10" x14ac:dyDescent="0.2">
      <c r="B35" s="20"/>
      <c r="C35" s="20"/>
      <c r="D35" s="21"/>
      <c r="E35" s="34">
        <f t="shared" si="3"/>
        <v>0</v>
      </c>
      <c r="G35" s="20">
        <v>2012</v>
      </c>
      <c r="H35" s="20" t="s">
        <v>52</v>
      </c>
      <c r="I35" s="21"/>
      <c r="J35" s="34">
        <f t="shared" si="4"/>
        <v>0</v>
      </c>
    </row>
    <row r="36" spans="2:10" x14ac:dyDescent="0.2">
      <c r="B36" s="20"/>
      <c r="C36" s="20"/>
      <c r="D36" s="21"/>
      <c r="E36" s="34">
        <f t="shared" si="3"/>
        <v>0</v>
      </c>
      <c r="G36" s="20">
        <v>2012</v>
      </c>
      <c r="H36" s="20" t="s">
        <v>53</v>
      </c>
      <c r="I36" s="21"/>
      <c r="J36" s="34">
        <f t="shared" si="4"/>
        <v>0</v>
      </c>
    </row>
    <row r="37" spans="2:10" x14ac:dyDescent="0.2">
      <c r="B37" s="20"/>
      <c r="C37" s="20"/>
      <c r="D37" s="21"/>
      <c r="E37" s="34">
        <f t="shared" si="3"/>
        <v>0</v>
      </c>
      <c r="G37" s="20">
        <v>2012</v>
      </c>
      <c r="H37" s="20" t="s">
        <v>54</v>
      </c>
      <c r="I37" s="21">
        <v>0.01</v>
      </c>
      <c r="J37" s="34">
        <f t="shared" si="4"/>
        <v>49.19</v>
      </c>
    </row>
    <row r="38" spans="2:10" x14ac:dyDescent="0.2">
      <c r="B38" s="20"/>
      <c r="C38" s="20"/>
      <c r="D38" s="21"/>
      <c r="E38" s="34">
        <f t="shared" si="3"/>
        <v>0</v>
      </c>
      <c r="G38" s="20">
        <v>2012</v>
      </c>
      <c r="H38" s="20" t="s">
        <v>55</v>
      </c>
      <c r="I38" s="21">
        <v>0.03</v>
      </c>
      <c r="J38" s="34">
        <f t="shared" si="4"/>
        <v>147.57</v>
      </c>
    </row>
    <row r="39" spans="2:10" x14ac:dyDescent="0.2">
      <c r="B39" s="20"/>
      <c r="C39" s="20"/>
      <c r="D39" s="21"/>
      <c r="E39" s="34">
        <f t="shared" si="3"/>
        <v>0</v>
      </c>
      <c r="G39" s="20">
        <v>2012</v>
      </c>
      <c r="H39" s="20" t="s">
        <v>40</v>
      </c>
      <c r="I39" s="21">
        <v>0.05</v>
      </c>
      <c r="J39" s="34">
        <f t="shared" si="4"/>
        <v>245.95000000000002</v>
      </c>
    </row>
    <row r="40" spans="2:10" x14ac:dyDescent="0.2">
      <c r="D40">
        <f>SUM(D28:D39)</f>
        <v>0</v>
      </c>
      <c r="E40">
        <f>SUM(E28:E39)</f>
        <v>0</v>
      </c>
      <c r="I40">
        <f>SUM(I28:I39)</f>
        <v>0.18</v>
      </c>
      <c r="J40">
        <f>SUM(J28:J39)</f>
        <v>885.42000000000007</v>
      </c>
    </row>
    <row r="41" spans="2:10" x14ac:dyDescent="0.2">
      <c r="D41" s="2" t="s">
        <v>19</v>
      </c>
      <c r="E41" s="2" t="s">
        <v>20</v>
      </c>
      <c r="G41" s="4"/>
      <c r="I41" s="2" t="s">
        <v>21</v>
      </c>
      <c r="J41" s="2" t="s">
        <v>20</v>
      </c>
    </row>
  </sheetData>
  <mergeCells count="3">
    <mergeCell ref="A1:I1"/>
    <mergeCell ref="B26:D26"/>
    <mergeCell ref="G26:I26"/>
  </mergeCells>
  <phoneticPr fontId="1" type="noConversion"/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topLeftCell="A7" workbookViewId="0">
      <selection activeCell="E20" sqref="E20"/>
    </sheetView>
  </sheetViews>
  <sheetFormatPr defaultRowHeight="12.75" x14ac:dyDescent="0.2"/>
  <cols>
    <col min="3" max="3" width="20" customWidth="1"/>
    <col min="4" max="4" width="18" bestFit="1" customWidth="1"/>
    <col min="5" max="5" width="13.85546875" customWidth="1"/>
    <col min="6" max="6" width="15.140625" bestFit="1" customWidth="1"/>
    <col min="7" max="7" width="10.85546875" customWidth="1"/>
  </cols>
  <sheetData>
    <row r="1" spans="2:5" ht="25.5" x14ac:dyDescent="0.2">
      <c r="B1" s="59" t="s">
        <v>25</v>
      </c>
      <c r="C1" s="60"/>
      <c r="D1" s="61"/>
      <c r="E1" s="17" t="s">
        <v>22</v>
      </c>
    </row>
    <row r="2" spans="2:5" ht="13.5" thickBot="1" x14ac:dyDescent="0.25">
      <c r="B2" s="33" t="s">
        <v>0</v>
      </c>
      <c r="C2" s="33" t="s">
        <v>18</v>
      </c>
      <c r="D2" s="18" t="s">
        <v>28</v>
      </c>
      <c r="E2" s="18"/>
    </row>
    <row r="3" spans="2:5" ht="13.5" thickTop="1" x14ac:dyDescent="0.2">
      <c r="B3" s="31"/>
      <c r="C3" s="31"/>
      <c r="D3" s="19"/>
      <c r="E3" s="34">
        <f>SUM(26.37*D3)</f>
        <v>0</v>
      </c>
    </row>
    <row r="4" spans="2:5" x14ac:dyDescent="0.2">
      <c r="B4" s="20"/>
      <c r="C4" s="20"/>
      <c r="D4" s="21"/>
      <c r="E4" s="34">
        <f t="shared" ref="E4:E14" si="0">SUM(26.37*D4)</f>
        <v>0</v>
      </c>
    </row>
    <row r="5" spans="2:5" x14ac:dyDescent="0.2">
      <c r="B5" s="20"/>
      <c r="C5" s="20"/>
      <c r="D5" s="21"/>
      <c r="E5" s="34">
        <f t="shared" si="0"/>
        <v>0</v>
      </c>
    </row>
    <row r="6" spans="2:5" x14ac:dyDescent="0.2">
      <c r="B6" s="20"/>
      <c r="C6" s="20"/>
      <c r="D6" s="21"/>
      <c r="E6" s="34">
        <f t="shared" si="0"/>
        <v>0</v>
      </c>
    </row>
    <row r="7" spans="2:5" x14ac:dyDescent="0.2">
      <c r="B7" s="20"/>
      <c r="C7" s="20"/>
      <c r="D7" s="21"/>
      <c r="E7" s="34">
        <f>SUM(26.37*D7)</f>
        <v>0</v>
      </c>
    </row>
    <row r="8" spans="2:5" x14ac:dyDescent="0.2">
      <c r="B8" s="20"/>
      <c r="C8" s="20"/>
      <c r="D8" s="21"/>
      <c r="E8" s="34">
        <f t="shared" si="0"/>
        <v>0</v>
      </c>
    </row>
    <row r="9" spans="2:5" x14ac:dyDescent="0.2">
      <c r="B9" s="20"/>
      <c r="C9" s="20"/>
      <c r="D9" s="21"/>
      <c r="E9" s="34">
        <f t="shared" si="0"/>
        <v>0</v>
      </c>
    </row>
    <row r="10" spans="2:5" x14ac:dyDescent="0.2">
      <c r="B10" s="20"/>
      <c r="C10" s="20"/>
      <c r="D10" s="21"/>
      <c r="E10" s="34">
        <f t="shared" si="0"/>
        <v>0</v>
      </c>
    </row>
    <row r="11" spans="2:5" x14ac:dyDescent="0.2">
      <c r="B11" s="20"/>
      <c r="C11" s="20"/>
      <c r="D11" s="21"/>
      <c r="E11" s="34">
        <f t="shared" si="0"/>
        <v>0</v>
      </c>
    </row>
    <row r="12" spans="2:5" x14ac:dyDescent="0.2">
      <c r="B12" s="20"/>
      <c r="C12" s="20"/>
      <c r="D12" s="21"/>
      <c r="E12" s="34">
        <f t="shared" si="0"/>
        <v>0</v>
      </c>
    </row>
    <row r="13" spans="2:5" x14ac:dyDescent="0.2">
      <c r="B13" s="20"/>
      <c r="C13" s="20"/>
      <c r="D13" s="21"/>
      <c r="E13" s="34">
        <f t="shared" si="0"/>
        <v>0</v>
      </c>
    </row>
    <row r="14" spans="2:5" x14ac:dyDescent="0.2">
      <c r="B14" s="20"/>
      <c r="C14" s="20"/>
      <c r="D14" s="21"/>
      <c r="E14" s="34">
        <f t="shared" si="0"/>
        <v>0</v>
      </c>
    </row>
    <row r="15" spans="2:5" x14ac:dyDescent="0.2">
      <c r="D15">
        <f>SUM(D3:D14)</f>
        <v>0</v>
      </c>
      <c r="E15">
        <f>SUM(E3:E14)</f>
        <v>0</v>
      </c>
    </row>
    <row r="16" spans="2:5" x14ac:dyDescent="0.2">
      <c r="D16" s="2" t="s">
        <v>19</v>
      </c>
      <c r="E16" s="2" t="s">
        <v>20</v>
      </c>
    </row>
    <row r="18" spans="2:5" ht="25.5" x14ac:dyDescent="0.2">
      <c r="B18" s="59" t="s">
        <v>26</v>
      </c>
      <c r="C18" s="60"/>
      <c r="D18" s="61"/>
      <c r="E18" s="29" t="s">
        <v>8</v>
      </c>
    </row>
    <row r="19" spans="2:5" ht="13.5" thickBot="1" x14ac:dyDescent="0.25">
      <c r="B19" s="33" t="s">
        <v>0</v>
      </c>
      <c r="C19" s="33" t="s">
        <v>18</v>
      </c>
      <c r="D19" s="18" t="s">
        <v>28</v>
      </c>
      <c r="E19" s="18"/>
    </row>
    <row r="20" spans="2:5" ht="13.5" thickTop="1" x14ac:dyDescent="0.2">
      <c r="B20" s="31"/>
      <c r="C20" s="31"/>
      <c r="D20" s="19"/>
      <c r="E20" s="34">
        <f>SUM(4919*D20)</f>
        <v>0</v>
      </c>
    </row>
    <row r="21" spans="2:5" x14ac:dyDescent="0.2">
      <c r="B21" s="20"/>
      <c r="C21" s="20"/>
      <c r="D21" s="21"/>
      <c r="E21" s="34">
        <f t="shared" ref="E21:E31" si="1">SUM(4919*D21)</f>
        <v>0</v>
      </c>
    </row>
    <row r="22" spans="2:5" x14ac:dyDescent="0.2">
      <c r="B22" s="20"/>
      <c r="C22" s="20"/>
      <c r="D22" s="21"/>
      <c r="E22" s="34">
        <f t="shared" si="1"/>
        <v>0</v>
      </c>
    </row>
    <row r="23" spans="2:5" x14ac:dyDescent="0.2">
      <c r="B23" s="20"/>
      <c r="C23" s="20"/>
      <c r="D23" s="21"/>
      <c r="E23" s="34">
        <f t="shared" si="1"/>
        <v>0</v>
      </c>
    </row>
    <row r="24" spans="2:5" x14ac:dyDescent="0.2">
      <c r="B24" s="20"/>
      <c r="C24" s="20"/>
      <c r="D24" s="21"/>
      <c r="E24" s="34">
        <f t="shared" si="1"/>
        <v>0</v>
      </c>
    </row>
    <row r="25" spans="2:5" x14ac:dyDescent="0.2">
      <c r="B25" s="20"/>
      <c r="C25" s="20"/>
      <c r="D25" s="21"/>
      <c r="E25" s="34">
        <f t="shared" si="1"/>
        <v>0</v>
      </c>
    </row>
    <row r="26" spans="2:5" x14ac:dyDescent="0.2">
      <c r="B26" s="20"/>
      <c r="C26" s="20"/>
      <c r="D26" s="21"/>
      <c r="E26" s="34">
        <f t="shared" si="1"/>
        <v>0</v>
      </c>
    </row>
    <row r="27" spans="2:5" x14ac:dyDescent="0.2">
      <c r="B27" s="20"/>
      <c r="C27" s="20"/>
      <c r="D27" s="21"/>
      <c r="E27" s="34">
        <f t="shared" si="1"/>
        <v>0</v>
      </c>
    </row>
    <row r="28" spans="2:5" x14ac:dyDescent="0.2">
      <c r="B28" s="20"/>
      <c r="C28" s="20"/>
      <c r="D28" s="21"/>
      <c r="E28" s="34">
        <f t="shared" si="1"/>
        <v>0</v>
      </c>
    </row>
    <row r="29" spans="2:5" x14ac:dyDescent="0.2">
      <c r="B29" s="20"/>
      <c r="C29" s="20"/>
      <c r="D29" s="21"/>
      <c r="E29" s="34">
        <f t="shared" si="1"/>
        <v>0</v>
      </c>
    </row>
    <row r="30" spans="2:5" x14ac:dyDescent="0.2">
      <c r="B30" s="20"/>
      <c r="C30" s="20"/>
      <c r="D30" s="21"/>
      <c r="E30" s="34">
        <f t="shared" si="1"/>
        <v>0</v>
      </c>
    </row>
    <row r="31" spans="2:5" x14ac:dyDescent="0.2">
      <c r="B31" s="20"/>
      <c r="C31" s="20"/>
      <c r="D31" s="21"/>
      <c r="E31" s="34">
        <f t="shared" si="1"/>
        <v>0</v>
      </c>
    </row>
    <row r="32" spans="2:5" x14ac:dyDescent="0.2">
      <c r="D32">
        <f>SUM(D20:D31)</f>
        <v>0</v>
      </c>
      <c r="E32">
        <f>SUM(E20:E31)</f>
        <v>0</v>
      </c>
    </row>
    <row r="33" spans="4:5" x14ac:dyDescent="0.2">
      <c r="D33" s="2" t="s">
        <v>21</v>
      </c>
      <c r="E33" s="2" t="s">
        <v>20</v>
      </c>
    </row>
  </sheetData>
  <mergeCells count="2">
    <mergeCell ref="B1:D1"/>
    <mergeCell ref="B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4"/>
  <sheetViews>
    <sheetView workbookViewId="0">
      <selection activeCell="B4" sqref="B4"/>
    </sheetView>
  </sheetViews>
  <sheetFormatPr defaultRowHeight="12.75" x14ac:dyDescent="0.2"/>
  <cols>
    <col min="2" max="2" width="51.42578125" customWidth="1"/>
    <col min="3" max="3" width="13.85546875" bestFit="1" customWidth="1"/>
    <col min="5" max="5" width="12.42578125" bestFit="1" customWidth="1"/>
    <col min="6" max="6" width="14" bestFit="1" customWidth="1"/>
  </cols>
  <sheetData>
    <row r="3" spans="2:6" x14ac:dyDescent="0.2">
      <c r="B3" s="30" t="s">
        <v>9</v>
      </c>
    </row>
    <row r="4" spans="2:6" x14ac:dyDescent="0.2">
      <c r="B4" s="37" t="s">
        <v>29</v>
      </c>
    </row>
    <row r="5" spans="2:6" x14ac:dyDescent="0.2">
      <c r="C5" s="2" t="s">
        <v>24</v>
      </c>
    </row>
    <row r="6" spans="2:6" x14ac:dyDescent="0.2">
      <c r="B6" s="1" t="s">
        <v>14</v>
      </c>
      <c r="C6" s="2" t="s">
        <v>10</v>
      </c>
      <c r="E6" s="1" t="s">
        <v>36</v>
      </c>
    </row>
    <row r="7" spans="2:6" x14ac:dyDescent="0.2">
      <c r="B7" s="4" t="s">
        <v>11</v>
      </c>
      <c r="C7" s="36">
        <f>SUM('EUI Home'!I22/5648)*4</f>
        <v>0</v>
      </c>
      <c r="D7" s="4"/>
    </row>
    <row r="8" spans="2:6" x14ac:dyDescent="0.2">
      <c r="B8" s="4" t="s">
        <v>12</v>
      </c>
      <c r="C8" s="35">
        <f>SUM(('EUI Home'!I22/5648)*4)*0.8</f>
        <v>0</v>
      </c>
      <c r="D8" s="4"/>
      <c r="E8" s="4" t="s">
        <v>30</v>
      </c>
      <c r="F8" s="4" t="s">
        <v>32</v>
      </c>
    </row>
    <row r="9" spans="2:6" x14ac:dyDescent="0.2">
      <c r="B9" s="4" t="s">
        <v>13</v>
      </c>
      <c r="C9" s="35">
        <f>SUM(('EUI Home'!I22/5648)*4)*0.7</f>
        <v>0</v>
      </c>
      <c r="D9" s="4"/>
      <c r="E9" s="4" t="s">
        <v>31</v>
      </c>
      <c r="F9" s="4" t="s">
        <v>33</v>
      </c>
    </row>
    <row r="10" spans="2:6" x14ac:dyDescent="0.2">
      <c r="E10" s="4" t="s">
        <v>34</v>
      </c>
      <c r="F10" s="4" t="s">
        <v>35</v>
      </c>
    </row>
    <row r="11" spans="2:6" x14ac:dyDescent="0.2">
      <c r="B11" s="1" t="s">
        <v>15</v>
      </c>
      <c r="C11" s="2" t="s">
        <v>10</v>
      </c>
    </row>
    <row r="12" spans="2:6" x14ac:dyDescent="0.2">
      <c r="B12" s="4" t="s">
        <v>11</v>
      </c>
      <c r="C12" s="36">
        <f>SUM(('EUI Home'!I22*0.5)/5648)*4</f>
        <v>0</v>
      </c>
      <c r="E12" s="4" t="s">
        <v>37</v>
      </c>
    </row>
    <row r="13" spans="2:6" x14ac:dyDescent="0.2">
      <c r="B13" s="4" t="s">
        <v>12</v>
      </c>
      <c r="C13" s="35">
        <f>SUM(('EUI Home'!I22*0.5)/5648)*4*0.8</f>
        <v>0</v>
      </c>
    </row>
    <row r="14" spans="2:6" x14ac:dyDescent="0.2">
      <c r="B14" s="4" t="s">
        <v>13</v>
      </c>
      <c r="C14" s="35">
        <f>SUM(('EUI Home'!I22*0.5)/5648)*4*0.7</f>
        <v>0</v>
      </c>
    </row>
    <row r="17" spans="2:3" x14ac:dyDescent="0.2">
      <c r="B17" s="1" t="s">
        <v>16</v>
      </c>
      <c r="C17" s="2" t="s">
        <v>10</v>
      </c>
    </row>
    <row r="18" spans="2:3" x14ac:dyDescent="0.2">
      <c r="B18" s="4" t="s">
        <v>11</v>
      </c>
      <c r="C18" s="36">
        <f>SUM(('EUI Home'!I22*0.2)/5648)*4</f>
        <v>0</v>
      </c>
    </row>
    <row r="19" spans="2:3" x14ac:dyDescent="0.2">
      <c r="B19" s="4" t="s">
        <v>12</v>
      </c>
      <c r="C19" s="35">
        <f>SUM(('EUI Home'!I22*0.2)/5648)*4*0.8</f>
        <v>0</v>
      </c>
    </row>
    <row r="20" spans="2:3" x14ac:dyDescent="0.2">
      <c r="B20" s="4" t="s">
        <v>13</v>
      </c>
      <c r="C20" s="35">
        <f>SUM(('EUI Home'!I22*0.2)/5648)*4*0.7</f>
        <v>0</v>
      </c>
    </row>
    <row r="22" spans="2:3" x14ac:dyDescent="0.2">
      <c r="B22" s="6" t="s">
        <v>27</v>
      </c>
    </row>
    <row r="24" spans="2:3" x14ac:dyDescent="0.2">
      <c r="B24" s="6" t="s">
        <v>23</v>
      </c>
    </row>
  </sheetData>
  <hyperlinks>
    <hyperlink ref="B24" r:id="rId1"/>
    <hyperlink ref="B22" r:id="rId2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EUI Home</vt:lpstr>
      <vt:lpstr>Other Fuels</vt:lpstr>
      <vt:lpstr>Solar</vt:lpstr>
    </vt:vector>
  </TitlesOfParts>
  <Company>Matt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Sam</cp:lastModifiedBy>
  <cp:lastPrinted>2007-06-03T19:51:32Z</cp:lastPrinted>
  <dcterms:created xsi:type="dcterms:W3CDTF">2006-03-06T03:00:42Z</dcterms:created>
  <dcterms:modified xsi:type="dcterms:W3CDTF">2019-04-14T12:17:46Z</dcterms:modified>
</cp:coreProperties>
</file>